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6" windowHeight="1250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<sst xmlns="http://schemas.openxmlformats.org/spreadsheetml/2006/main" count="37" uniqueCount="31">
  <si>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Secteur 1</t>
  </si>
  <si>
    <t>Secteur 2</t>
  </si>
  <si>
    <t>Base</t>
  </si>
  <si>
    <t>Taux</t>
  </si>
  <si>
    <t>Montant</t>
  </si>
  <si>
    <t>CARMF</t>
  </si>
  <si>
    <t>Revenu Net</t>
  </si>
  <si>
    <t>Complémentaire (&lt;127 302 €)</t>
  </si>
  <si>
    <t>Base &lt; 30916 €)</t>
  </si>
  <si>
    <t>Base  (30 916 à 181 860 €)</t>
  </si>
  <si>
    <t>ASV forfaitaire</t>
  </si>
  <si>
    <t>ASV proportionnelle (&lt;181 860 €)</t>
  </si>
  <si>
    <t>ADR</t>
  </si>
  <si>
    <t>Invalidité - décès (&gt;36 372 €)</t>
  </si>
  <si>
    <t>Total CARMF</t>
  </si>
  <si>
    <t>% Opposable</t>
  </si>
  <si>
    <t>Dif 2 - 1</t>
  </si>
  <si>
    <t>URSSAF</t>
  </si>
  <si>
    <t>Allocations familiales</t>
  </si>
  <si>
    <t>CSG/CRDS</t>
  </si>
  <si>
    <t>URPS</t>
  </si>
  <si>
    <t>CFP</t>
  </si>
  <si>
    <t>Total URSSAF hors maladie</t>
  </si>
  <si>
    <t>TOTAL</t>
  </si>
  <si>
    <t>Estimation Brut</t>
  </si>
  <si>
    <t>Maladie</t>
  </si>
  <si>
    <t>RSI pour S2 et optionnel</t>
  </si>
  <si>
    <t>Plafond SS</t>
  </si>
  <si>
    <t>CAS</t>
  </si>
  <si>
    <t>Dif 2- CAS</t>
  </si>
  <si>
    <t>Dif CAS-1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</si>
</sst>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3">
    <xf numFmtId="0" fontId="0" fillId="0" borderId="0" xfId="0" applyFont="1" applyAlignment="1">
      <alignment/>
    </xf>
    <xf numFmtId="10" fontId="0" fillId="0" borderId="0" xfId="50" applyNumberFormat="1" applyFont="1" applyAlignment="1">
      <alignment/>
    </xf>
    <xf numFmtId="43" fontId="0" fillId="0" borderId="0" xfId="45" applyFont="1" applyAlignment="1">
      <alignment/>
    </xf>
    <xf numFmtId="10" fontId="0" fillId="0" borderId="10" xfId="50" applyNumberFormat="1" applyFont="1" applyBorder="1" applyAlignment="1">
      <alignment/>
    </xf>
    <xf numFmtId="43" fontId="0" fillId="0" borderId="10" xfId="0" applyNumberFormat="1" applyBorder="1" applyAlignment="1">
      <alignment/>
    </xf>
    <xf numFmtId="165" fontId="0" fillId="0" borderId="10" xfId="50" applyNumberFormat="1" applyFont="1" applyBorder="1" applyAlignment="1">
      <alignment/>
    </xf>
    <xf numFmtId="164" fontId="0" fillId="0" borderId="10" xfId="50" applyNumberFormat="1" applyFont="1" applyBorder="1" applyAlignment="1">
      <alignment/>
    </xf>
    <xf numFmtId="0" fontId="32" fillId="0" borderId="0" xfId="0" applyFont="1" applyAlignment="1">
      <alignment/>
    </xf>
    <xf numFmtId="10" fontId="32" fillId="0" borderId="11" xfId="50" applyNumberFormat="1" applyFont="1" applyBorder="1" applyAlignment="1">
      <alignment/>
    </xf>
    <xf numFmtId="43" fontId="32" fillId="0" borderId="11" xfId="0" applyNumberFormat="1" applyFont="1" applyBorder="1" applyAlignment="1">
      <alignment/>
    </xf>
    <xf numFmtId="0" fontId="32" fillId="0" borderId="12" xfId="0" applyFont="1" applyBorder="1" applyAlignment="1">
      <alignment/>
    </xf>
    <xf numFmtId="10" fontId="32" fillId="0" borderId="13" xfId="50" applyNumberFormat="1" applyFont="1" applyBorder="1" applyAlignment="1">
      <alignment/>
    </xf>
    <xf numFmtId="43" fontId="32" fillId="0" borderId="13" xfId="0" applyNumberFormat="1" applyFont="1" applyBorder="1" applyAlignment="1">
      <alignment/>
    </xf>
    <xf numFmtId="43" fontId="32" fillId="0" borderId="14" xfId="0" applyNumberFormat="1" applyFont="1" applyBorder="1" applyAlignment="1">
      <alignment/>
    </xf>
    <xf numFmtId="10" fontId="0" fillId="0" borderId="15" xfId="50" applyNumberFormat="1" applyFont="1" applyBorder="1" applyAlignment="1">
      <alignment/>
    </xf>
    <xf numFmtId="43" fontId="0" fillId="0" borderId="15" xfId="0" applyNumberFormat="1" applyBorder="1" applyAlignment="1">
      <alignment/>
    </xf>
    <xf numFmtId="10" fontId="0" fillId="0" borderId="13" xfId="5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32" fillId="0" borderId="18" xfId="0" applyNumberFormat="1" applyFont="1" applyBorder="1" applyAlignment="1">
      <alignment/>
    </xf>
    <xf numFmtId="43" fontId="0" fillId="0" borderId="19" xfId="45" applyFont="1" applyBorder="1" applyAlignment="1">
      <alignment/>
    </xf>
    <xf numFmtId="43" fontId="0" fillId="0" borderId="20" xfId="45" applyFont="1" applyBorder="1" applyAlignment="1">
      <alignment/>
    </xf>
    <xf numFmtId="43" fontId="0" fillId="0" borderId="21" xfId="45" applyFont="1" applyBorder="1" applyAlignment="1">
      <alignment/>
    </xf>
    <xf numFmtId="43" fontId="32" fillId="0" borderId="22" xfId="45" applyFont="1" applyBorder="1" applyAlignment="1">
      <alignment/>
    </xf>
    <xf numFmtId="43" fontId="32" fillId="0" borderId="19" xfId="45" applyFont="1" applyBorder="1" applyAlignment="1">
      <alignment/>
    </xf>
    <xf numFmtId="0" fontId="0" fillId="0" borderId="23" xfId="0" applyBorder="1" applyAlignment="1">
      <alignment/>
    </xf>
    <xf numFmtId="43" fontId="0" fillId="0" borderId="24" xfId="45" applyFont="1" applyBorder="1" applyAlignment="1">
      <alignment/>
    </xf>
    <xf numFmtId="43" fontId="0" fillId="0" borderId="25" xfId="45" applyFon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14" xfId="45" applyFont="1" applyBorder="1" applyAlignment="1">
      <alignment/>
    </xf>
    <xf numFmtId="43" fontId="0" fillId="0" borderId="26" xfId="45" applyFont="1" applyBorder="1" applyAlignment="1">
      <alignment/>
    </xf>
    <xf numFmtId="43" fontId="0" fillId="0" borderId="16" xfId="45" applyFont="1" applyBorder="1" applyAlignment="1">
      <alignment/>
    </xf>
    <xf numFmtId="43" fontId="0" fillId="0" borderId="27" xfId="45" applyFont="1" applyBorder="1" applyAlignment="1">
      <alignment/>
    </xf>
    <xf numFmtId="43" fontId="0" fillId="0" borderId="17" xfId="45" applyFont="1" applyBorder="1" applyAlignment="1">
      <alignment/>
    </xf>
    <xf numFmtId="0" fontId="0" fillId="0" borderId="27" xfId="0" applyBorder="1" applyAlignment="1">
      <alignment/>
    </xf>
    <xf numFmtId="43" fontId="0" fillId="0" borderId="27" xfId="0" applyNumberFormat="1" applyBorder="1" applyAlignment="1">
      <alignment/>
    </xf>
    <xf numFmtId="0" fontId="32" fillId="0" borderId="28" xfId="0" applyFont="1" applyBorder="1" applyAlignment="1">
      <alignment/>
    </xf>
    <xf numFmtId="43" fontId="32" fillId="0" borderId="18" xfId="45" applyFont="1" applyBorder="1" applyAlignment="1">
      <alignment/>
    </xf>
    <xf numFmtId="43" fontId="0" fillId="0" borderId="12" xfId="0" applyNumberFormat="1" applyBorder="1" applyAlignment="1">
      <alignment/>
    </xf>
    <xf numFmtId="43" fontId="32" fillId="0" borderId="14" xfId="45" applyFont="1" applyBorder="1" applyAlignment="1">
      <alignment/>
    </xf>
    <xf numFmtId="43" fontId="0" fillId="0" borderId="26" xfId="0" applyNumberFormat="1" applyBorder="1" applyAlignment="1">
      <alignment/>
    </xf>
    <xf numFmtId="43" fontId="32" fillId="0" borderId="29" xfId="0" applyNumberFormat="1" applyFont="1" applyBorder="1" applyAlignment="1">
      <alignment/>
    </xf>
    <xf numFmtId="43" fontId="32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32" fillId="0" borderId="30" xfId="0" applyFont="1" applyBorder="1" applyAlignment="1">
      <alignment/>
    </xf>
    <xf numFmtId="43" fontId="0" fillId="0" borderId="23" xfId="45" applyFont="1" applyBorder="1" applyAlignment="1">
      <alignment/>
    </xf>
    <xf numFmtId="43" fontId="32" fillId="0" borderId="29" xfId="45" applyFont="1" applyBorder="1" applyAlignment="1">
      <alignment/>
    </xf>
    <xf numFmtId="43" fontId="0" fillId="0" borderId="23" xfId="45" applyNumberFormat="1" applyFont="1" applyBorder="1" applyAlignment="1">
      <alignment/>
    </xf>
    <xf numFmtId="43" fontId="0" fillId="0" borderId="25" xfId="45" applyNumberFormat="1" applyFont="1" applyBorder="1" applyAlignment="1">
      <alignment/>
    </xf>
    <xf numFmtId="43" fontId="32" fillId="0" borderId="23" xfId="45" applyFont="1" applyBorder="1" applyAlignment="1">
      <alignment/>
    </xf>
    <xf numFmtId="43" fontId="0" fillId="0" borderId="31" xfId="45" applyFont="1" applyBorder="1" applyAlignment="1">
      <alignment/>
    </xf>
    <xf numFmtId="10" fontId="0" fillId="0" borderId="31" xfId="5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2" fillId="0" borderId="34" xfId="0" applyFont="1" applyBorder="1" applyAlignment="1">
      <alignment/>
    </xf>
    <xf numFmtId="0" fontId="32" fillId="0" borderId="31" xfId="0" applyFont="1" applyBorder="1" applyAlignment="1">
      <alignment/>
    </xf>
    <xf numFmtId="0" fontId="0" fillId="0" borderId="35" xfId="0" applyBorder="1" applyAlignment="1">
      <alignment/>
    </xf>
    <xf numFmtId="43" fontId="0" fillId="0" borderId="35" xfId="45" applyFont="1" applyBorder="1" applyAlignment="1">
      <alignment/>
    </xf>
    <xf numFmtId="10" fontId="0" fillId="0" borderId="35" xfId="50" applyNumberFormat="1" applyFont="1" applyBorder="1" applyAlignment="1">
      <alignment/>
    </xf>
    <xf numFmtId="10" fontId="0" fillId="0" borderId="36" xfId="50" applyNumberFormat="1" applyFont="1" applyFill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1" sqref="N1"/>
    </sheetView>
  </sheetViews>
  <sheetFormatPr defaultColWidth="11.421875" defaultRowHeight="15"/>
  <cols>
    <col min="1" max="1" width="12.7109375" style="0" customWidth="1"/>
    <col min="2" max="2" width="29.8515625" style="0" customWidth="1"/>
    <col min="3" max="3" width="12.57421875" style="2" customWidth="1"/>
    <col min="4" max="4" width="10.28125" style="1" customWidth="1"/>
    <col min="5" max="5" width="11.57421875" style="2" customWidth="1"/>
    <col min="6" max="6" width="12.8515625" style="0" customWidth="1"/>
    <col min="7" max="7" width="9.00390625" style="1" customWidth="1"/>
    <col min="8" max="8" width="12.28125" style="2" customWidth="1"/>
    <col min="9" max="9" width="13.421875" style="0" customWidth="1"/>
    <col min="10" max="10" width="11.421875" style="1" customWidth="1"/>
    <col min="11" max="11" width="12.8515625" style="2" customWidth="1"/>
    <col min="12" max="12" width="12.00390625" style="0" customWidth="1"/>
    <col min="14" max="14" width="13.421875" style="0" customWidth="1"/>
  </cols>
  <sheetData>
    <row r="1" spans="1:14" ht="15" thickBot="1">
      <c r="A1" s="47" t="s">
        <v>6</v>
      </c>
      <c r="B1" s="55">
        <v>100000</v>
      </c>
      <c r="C1" s="65" t="s">
        <v>0</v>
      </c>
      <c r="D1" s="66"/>
      <c r="E1" s="67"/>
      <c r="F1" s="68" t="s">
        <v>28</v>
      </c>
      <c r="G1" s="66"/>
      <c r="H1" s="69"/>
      <c r="I1" s="68" t="s">
        <v>1</v>
      </c>
      <c r="J1" s="66"/>
      <c r="K1" s="69"/>
      <c r="L1" s="28" t="s">
        <v>16</v>
      </c>
      <c r="M1" s="18" t="s">
        <v>29</v>
      </c>
      <c r="N1" s="19" t="s">
        <v>30</v>
      </c>
    </row>
    <row r="2" spans="1:14" ht="15" thickBot="1">
      <c r="A2" s="47" t="s">
        <v>15</v>
      </c>
      <c r="B2" s="56">
        <v>0.9</v>
      </c>
      <c r="C2" s="50" t="s">
        <v>2</v>
      </c>
      <c r="D2" s="16" t="s">
        <v>3</v>
      </c>
      <c r="E2" s="23" t="s">
        <v>4</v>
      </c>
      <c r="F2" s="17" t="s">
        <v>2</v>
      </c>
      <c r="G2" s="16" t="s">
        <v>3</v>
      </c>
      <c r="H2" s="33" t="s">
        <v>4</v>
      </c>
      <c r="I2" s="17" t="s">
        <v>2</v>
      </c>
      <c r="J2" s="16" t="s">
        <v>3</v>
      </c>
      <c r="K2" s="33" t="s">
        <v>4</v>
      </c>
      <c r="L2" s="28"/>
      <c r="M2" s="18"/>
      <c r="N2" s="19"/>
    </row>
    <row r="3" spans="1:14" ht="14.25">
      <c r="A3" s="70" t="s">
        <v>5</v>
      </c>
      <c r="B3" s="57" t="s">
        <v>8</v>
      </c>
      <c r="C3" s="29">
        <v>30916</v>
      </c>
      <c r="D3" s="14">
        <v>0.0863</v>
      </c>
      <c r="E3" s="24">
        <f>C3*D3</f>
        <v>2668.0508</v>
      </c>
      <c r="F3" s="34">
        <v>30916</v>
      </c>
      <c r="G3" s="14">
        <v>0.0863</v>
      </c>
      <c r="H3" s="35">
        <f>F3*G3</f>
        <v>2668.0508</v>
      </c>
      <c r="I3" s="34">
        <v>30916</v>
      </c>
      <c r="J3" s="14">
        <v>0.0863</v>
      </c>
      <c r="K3" s="35">
        <f aca="true" t="shared" si="0" ref="K3:K9">I3*J3</f>
        <v>2668.0508</v>
      </c>
      <c r="L3" s="32">
        <f>K3-E3</f>
        <v>0</v>
      </c>
      <c r="M3" s="15">
        <f>K3-H3</f>
        <v>0</v>
      </c>
      <c r="N3" s="20">
        <f>H3-E3</f>
        <v>0</v>
      </c>
    </row>
    <row r="4" spans="1:14" ht="14.25">
      <c r="A4" s="71"/>
      <c r="B4" s="58" t="s">
        <v>9</v>
      </c>
      <c r="C4" s="30">
        <f>B1-C3</f>
        <v>69084</v>
      </c>
      <c r="D4" s="3">
        <v>0.016</v>
      </c>
      <c r="E4" s="25">
        <f>C4*D4</f>
        <v>1105.344</v>
      </c>
      <c r="F4" s="36">
        <f>B1-F3</f>
        <v>69084</v>
      </c>
      <c r="G4" s="3">
        <v>0.016</v>
      </c>
      <c r="H4" s="37">
        <f>F4*G4</f>
        <v>1105.344</v>
      </c>
      <c r="I4" s="36">
        <f>B1-I3</f>
        <v>69084</v>
      </c>
      <c r="J4" s="3">
        <v>0.016</v>
      </c>
      <c r="K4" s="37">
        <f t="shared" si="0"/>
        <v>1105.344</v>
      </c>
      <c r="L4" s="31">
        <f aca="true" t="shared" si="1" ref="L4:L10">K4-E4</f>
        <v>0</v>
      </c>
      <c r="M4" s="4">
        <f aca="true" t="shared" si="2" ref="M4:M10">K4-H4</f>
        <v>0</v>
      </c>
      <c r="N4" s="21">
        <f aca="true" t="shared" si="3" ref="N4:N10">H4-E4</f>
        <v>0</v>
      </c>
    </row>
    <row r="5" spans="1:14" ht="14.25">
      <c r="A5" s="71"/>
      <c r="B5" s="58" t="s">
        <v>7</v>
      </c>
      <c r="C5" s="30">
        <f>IF(B1&lt;127302,B1,127302)</f>
        <v>100000</v>
      </c>
      <c r="D5" s="3">
        <v>0.092</v>
      </c>
      <c r="E5" s="25">
        <f>C5*D5</f>
        <v>9200</v>
      </c>
      <c r="F5" s="36">
        <f>IF(B1&lt;127302,B1,127302)</f>
        <v>100000</v>
      </c>
      <c r="G5" s="3">
        <v>0.092</v>
      </c>
      <c r="H5" s="37">
        <f>F5*G5</f>
        <v>9200</v>
      </c>
      <c r="I5" s="36">
        <f>IF(B1&lt;127302,B1,127302)</f>
        <v>100000</v>
      </c>
      <c r="J5" s="3">
        <v>0.092</v>
      </c>
      <c r="K5" s="37">
        <f t="shared" si="0"/>
        <v>9200</v>
      </c>
      <c r="L5" s="31">
        <f t="shared" si="1"/>
        <v>0</v>
      </c>
      <c r="M5" s="4">
        <f t="shared" si="2"/>
        <v>0</v>
      </c>
      <c r="N5" s="21">
        <f t="shared" si="3"/>
        <v>0</v>
      </c>
    </row>
    <row r="6" spans="1:14" ht="14.25">
      <c r="A6" s="71"/>
      <c r="B6" s="58" t="s">
        <v>10</v>
      </c>
      <c r="C6" s="30"/>
      <c r="D6" s="3"/>
      <c r="E6" s="25">
        <v>1433</v>
      </c>
      <c r="F6" s="38"/>
      <c r="G6" s="3"/>
      <c r="H6" s="37">
        <f>K6-(K6*2/3*B2)</f>
        <v>1720</v>
      </c>
      <c r="I6" s="38"/>
      <c r="J6" s="3"/>
      <c r="K6" s="37">
        <v>4300</v>
      </c>
      <c r="L6" s="31">
        <f t="shared" si="1"/>
        <v>2867</v>
      </c>
      <c r="M6" s="4">
        <f t="shared" si="2"/>
        <v>2580</v>
      </c>
      <c r="N6" s="21">
        <f t="shared" si="3"/>
        <v>287</v>
      </c>
    </row>
    <row r="7" spans="1:14" ht="14.25">
      <c r="A7" s="71"/>
      <c r="B7" s="58" t="s">
        <v>11</v>
      </c>
      <c r="C7" s="30">
        <f>B1</f>
        <v>100000</v>
      </c>
      <c r="D7" s="5">
        <v>0.000833</v>
      </c>
      <c r="E7" s="25">
        <f>C7*D7</f>
        <v>83.3</v>
      </c>
      <c r="F7" s="39">
        <f>B1</f>
        <v>100000</v>
      </c>
      <c r="G7" s="3"/>
      <c r="H7" s="37">
        <f>(F7*B2*D7)+(F7*(1-B2)*J7)</f>
        <v>99.97</v>
      </c>
      <c r="I7" s="39">
        <f>B1</f>
        <v>100000</v>
      </c>
      <c r="J7" s="3">
        <v>0.0025</v>
      </c>
      <c r="K7" s="37">
        <f t="shared" si="0"/>
        <v>250</v>
      </c>
      <c r="L7" s="31">
        <f t="shared" si="1"/>
        <v>166.7</v>
      </c>
      <c r="M7" s="4">
        <f t="shared" si="2"/>
        <v>150.03</v>
      </c>
      <c r="N7" s="21">
        <f t="shared" si="3"/>
        <v>16.67</v>
      </c>
    </row>
    <row r="8" spans="1:14" ht="14.25">
      <c r="A8" s="71"/>
      <c r="B8" s="58" t="s">
        <v>13</v>
      </c>
      <c r="C8" s="30"/>
      <c r="D8" s="3"/>
      <c r="E8" s="25">
        <f>IF(B1&lt;109116,720,836)</f>
        <v>720</v>
      </c>
      <c r="F8" s="38"/>
      <c r="G8" s="3"/>
      <c r="H8" s="37">
        <f>IF(B1&lt;109116,720,836)</f>
        <v>720</v>
      </c>
      <c r="I8" s="38"/>
      <c r="J8" s="3"/>
      <c r="K8" s="37">
        <f>IF(B1&lt;109116,720,836)</f>
        <v>720</v>
      </c>
      <c r="L8" s="31">
        <f t="shared" si="1"/>
        <v>0</v>
      </c>
      <c r="M8" s="4">
        <f t="shared" si="2"/>
        <v>0</v>
      </c>
      <c r="N8" s="21">
        <f t="shared" si="3"/>
        <v>0</v>
      </c>
    </row>
    <row r="9" spans="1:14" ht="14.25">
      <c r="A9" s="71"/>
      <c r="B9" s="58" t="s">
        <v>12</v>
      </c>
      <c r="C9" s="30">
        <f>B1</f>
        <v>100000</v>
      </c>
      <c r="D9" s="6">
        <v>0.00035</v>
      </c>
      <c r="E9" s="25">
        <f>C9*D9</f>
        <v>35</v>
      </c>
      <c r="F9" s="39">
        <f>B1</f>
        <v>100000</v>
      </c>
      <c r="G9" s="6">
        <v>0.00035</v>
      </c>
      <c r="H9" s="37">
        <f>F9*G9</f>
        <v>35</v>
      </c>
      <c r="I9" s="39">
        <f>B1</f>
        <v>100000</v>
      </c>
      <c r="J9" s="6">
        <v>0.00035</v>
      </c>
      <c r="K9" s="37">
        <f t="shared" si="0"/>
        <v>35</v>
      </c>
      <c r="L9" s="31">
        <f t="shared" si="1"/>
        <v>0</v>
      </c>
      <c r="M9" s="4">
        <f t="shared" si="2"/>
        <v>0</v>
      </c>
      <c r="N9" s="21">
        <f t="shared" si="3"/>
        <v>0</v>
      </c>
    </row>
    <row r="10" spans="1:14" s="7" customFormat="1" ht="15" thickBot="1">
      <c r="A10" s="72"/>
      <c r="B10" s="59" t="s">
        <v>14</v>
      </c>
      <c r="C10" s="51"/>
      <c r="D10" s="8"/>
      <c r="E10" s="26">
        <f>SUM(E3:E9)</f>
        <v>15244.6948</v>
      </c>
      <c r="F10" s="40"/>
      <c r="G10" s="8"/>
      <c r="H10" s="41">
        <f>SUM(H3:H9)</f>
        <v>15548.3648</v>
      </c>
      <c r="I10" s="40"/>
      <c r="J10" s="8"/>
      <c r="K10" s="41">
        <f>SUM(K3:K9)</f>
        <v>18278.394800000002</v>
      </c>
      <c r="L10" s="45">
        <f t="shared" si="1"/>
        <v>3033.7000000000025</v>
      </c>
      <c r="M10" s="9">
        <f t="shared" si="2"/>
        <v>2730.0300000000025</v>
      </c>
      <c r="N10" s="22">
        <f t="shared" si="3"/>
        <v>303.6700000000001</v>
      </c>
    </row>
    <row r="11" spans="1:14" ht="15" thickBot="1">
      <c r="A11" s="48" t="s">
        <v>25</v>
      </c>
      <c r="B11" s="60" t="s">
        <v>26</v>
      </c>
      <c r="C11" s="52">
        <f>B1</f>
        <v>100000</v>
      </c>
      <c r="D11" s="16">
        <v>0.0011</v>
      </c>
      <c r="E11" s="27">
        <f>C11*D11</f>
        <v>110</v>
      </c>
      <c r="F11" s="42">
        <f>B1</f>
        <v>100000</v>
      </c>
      <c r="G11" s="16">
        <v>0.059</v>
      </c>
      <c r="H11" s="43">
        <f>K11*(1-B2)</f>
        <v>393.73019999999985</v>
      </c>
      <c r="I11" s="42">
        <f>B1</f>
        <v>100000</v>
      </c>
      <c r="J11" s="16">
        <v>0.059</v>
      </c>
      <c r="K11" s="43">
        <f>IF(I11&gt;37032,222.19+((I11-37032)*J11),I11*0.006)</f>
        <v>3937.3019999999997</v>
      </c>
      <c r="L11" s="46">
        <f aca="true" t="shared" si="4" ref="L11:L16">K11-E11</f>
        <v>3827.3019999999997</v>
      </c>
      <c r="M11" s="12">
        <f aca="true" t="shared" si="5" ref="M11:M16">K11-H11</f>
        <v>3543.5717999999997</v>
      </c>
      <c r="N11" s="13">
        <f aca="true" t="shared" si="6" ref="N11:N16">H11-E11</f>
        <v>283.73019999999985</v>
      </c>
    </row>
    <row r="12" spans="1:14" ht="14.25">
      <c r="A12" s="70" t="s">
        <v>17</v>
      </c>
      <c r="B12" s="57" t="s">
        <v>18</v>
      </c>
      <c r="C12" s="29">
        <f>B1</f>
        <v>100000</v>
      </c>
      <c r="D12" s="14">
        <v>0.025</v>
      </c>
      <c r="E12" s="24">
        <f>IF(C12&lt;B18,C12*0.004,(B18*0.004)+(D12*(C12-B18)))</f>
        <v>1736.188</v>
      </c>
      <c r="F12" s="44">
        <f>B1</f>
        <v>100000</v>
      </c>
      <c r="G12" s="14"/>
      <c r="H12" s="35">
        <f>E12*B2+(K12*(1-B2))</f>
        <v>2102.5692</v>
      </c>
      <c r="I12" s="44">
        <f>B1</f>
        <v>100000</v>
      </c>
      <c r="J12" s="14">
        <v>0.054</v>
      </c>
      <c r="K12" s="35">
        <f>I12*J12</f>
        <v>5400</v>
      </c>
      <c r="L12" s="32">
        <f t="shared" si="4"/>
        <v>3663.812</v>
      </c>
      <c r="M12" s="15">
        <f t="shared" si="5"/>
        <v>3297.4308</v>
      </c>
      <c r="N12" s="20">
        <f t="shared" si="6"/>
        <v>366.3811999999998</v>
      </c>
    </row>
    <row r="13" spans="1:14" ht="14.25">
      <c r="A13" s="71"/>
      <c r="B13" s="58" t="s">
        <v>19</v>
      </c>
      <c r="C13" s="53">
        <f>B1</f>
        <v>100000</v>
      </c>
      <c r="D13" s="3">
        <v>0.08</v>
      </c>
      <c r="E13" s="25">
        <f>C13*D13</f>
        <v>8000</v>
      </c>
      <c r="F13" s="39">
        <f>B1</f>
        <v>100000</v>
      </c>
      <c r="G13" s="3">
        <v>0.08</v>
      </c>
      <c r="H13" s="37">
        <f>F13*G13</f>
        <v>8000</v>
      </c>
      <c r="I13" s="39">
        <f>B1</f>
        <v>100000</v>
      </c>
      <c r="J13" s="3">
        <v>0.08</v>
      </c>
      <c r="K13" s="37">
        <f>I13*J13</f>
        <v>8000</v>
      </c>
      <c r="L13" s="31">
        <f t="shared" si="4"/>
        <v>0</v>
      </c>
      <c r="M13" s="4">
        <f t="shared" si="5"/>
        <v>0</v>
      </c>
      <c r="N13" s="21">
        <f t="shared" si="6"/>
        <v>0</v>
      </c>
    </row>
    <row r="14" spans="1:14" ht="14.25">
      <c r="A14" s="71"/>
      <c r="B14" s="58" t="s">
        <v>20</v>
      </c>
      <c r="C14" s="30"/>
      <c r="D14" s="3"/>
      <c r="E14" s="25">
        <v>185</v>
      </c>
      <c r="F14" s="38"/>
      <c r="G14" s="3"/>
      <c r="H14" s="37">
        <v>185</v>
      </c>
      <c r="I14" s="38"/>
      <c r="J14" s="3"/>
      <c r="K14" s="37">
        <v>185</v>
      </c>
      <c r="L14" s="31">
        <f t="shared" si="4"/>
        <v>0</v>
      </c>
      <c r="M14" s="4">
        <f t="shared" si="5"/>
        <v>0</v>
      </c>
      <c r="N14" s="21">
        <f t="shared" si="6"/>
        <v>0</v>
      </c>
    </row>
    <row r="15" spans="1:14" ht="14.25">
      <c r="A15" s="71"/>
      <c r="B15" s="58" t="s">
        <v>21</v>
      </c>
      <c r="C15" s="30"/>
      <c r="D15" s="3"/>
      <c r="E15" s="25">
        <v>91</v>
      </c>
      <c r="F15" s="38"/>
      <c r="G15" s="3"/>
      <c r="H15" s="37">
        <v>91</v>
      </c>
      <c r="I15" s="38"/>
      <c r="J15" s="3"/>
      <c r="K15" s="37">
        <v>91</v>
      </c>
      <c r="L15" s="31">
        <f t="shared" si="4"/>
        <v>0</v>
      </c>
      <c r="M15" s="4">
        <f t="shared" si="5"/>
        <v>0</v>
      </c>
      <c r="N15" s="21">
        <f t="shared" si="6"/>
        <v>0</v>
      </c>
    </row>
    <row r="16" spans="1:14" ht="15" thickBot="1">
      <c r="A16" s="72"/>
      <c r="B16" s="59" t="s">
        <v>22</v>
      </c>
      <c r="C16" s="51"/>
      <c r="D16" s="8"/>
      <c r="E16" s="26">
        <f>SUM(E12:E15)</f>
        <v>10012.188</v>
      </c>
      <c r="F16" s="40"/>
      <c r="G16" s="8"/>
      <c r="H16" s="41">
        <f>SUM(H12:H15)</f>
        <v>10378.5692</v>
      </c>
      <c r="I16" s="40"/>
      <c r="J16" s="8"/>
      <c r="K16" s="41">
        <f>SUM(K12:K15)</f>
        <v>13676</v>
      </c>
      <c r="L16" s="45">
        <f t="shared" si="4"/>
        <v>3663.812</v>
      </c>
      <c r="M16" s="9">
        <f t="shared" si="5"/>
        <v>3297.4308</v>
      </c>
      <c r="N16" s="22">
        <f t="shared" si="6"/>
        <v>366.3811999999998</v>
      </c>
    </row>
    <row r="17" spans="1:14" ht="15" thickBot="1">
      <c r="A17" s="49" t="s">
        <v>23</v>
      </c>
      <c r="B17" s="60"/>
      <c r="C17" s="54"/>
      <c r="D17" s="11"/>
      <c r="E17" s="27">
        <f>E10+E11+E16</f>
        <v>25366.8828</v>
      </c>
      <c r="F17" s="10"/>
      <c r="G17" s="11"/>
      <c r="H17" s="43">
        <f>H10+H11+H16</f>
        <v>26320.6642</v>
      </c>
      <c r="I17" s="10"/>
      <c r="J17" s="11"/>
      <c r="K17" s="43">
        <f>K10+K11+K16</f>
        <v>35891.696800000005</v>
      </c>
      <c r="L17" s="46">
        <f>K17-E17</f>
        <v>10524.814000000006</v>
      </c>
      <c r="M17" s="12">
        <f>K17-H17</f>
        <v>9571.032600000006</v>
      </c>
      <c r="N17" s="13">
        <f>H17-E17</f>
        <v>953.7813999999998</v>
      </c>
    </row>
    <row r="18" spans="1:14" ht="14.25">
      <c r="A18" s="61" t="s">
        <v>27</v>
      </c>
      <c r="B18" s="61">
        <v>36372</v>
      </c>
      <c r="C18" s="62"/>
      <c r="D18" s="63"/>
      <c r="E18" s="62"/>
      <c r="F18" s="61"/>
      <c r="G18" s="63"/>
      <c r="H18" s="62"/>
      <c r="I18" s="61" t="s">
        <v>24</v>
      </c>
      <c r="J18" s="63"/>
      <c r="K18" s="62">
        <f>B1*2</f>
        <v>200000</v>
      </c>
      <c r="L18" s="64">
        <f>L17/K18</f>
        <v>0.05262407000000003</v>
      </c>
      <c r="M18" s="64">
        <f>M17/K18</f>
        <v>0.04785516300000003</v>
      </c>
      <c r="N18" s="64">
        <f>N17/K18</f>
        <v>0.004768906999999999</v>
      </c>
    </row>
  </sheetData>
  <sheetProtection/>
  <mergeCells count="5">
    <mergeCell ref="C1:E1"/>
    <mergeCell ref="F1:H1"/>
    <mergeCell ref="I1:K1"/>
    <mergeCell ref="A3:A10"/>
    <mergeCell ref="A12:A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Vergier</dc:creator>
  <cp:keywords/>
  <dc:description/>
  <cp:lastModifiedBy>Graciette</cp:lastModifiedBy>
  <cp:lastPrinted>2013-05-28T09:02:06Z</cp:lastPrinted>
  <dcterms:created xsi:type="dcterms:W3CDTF">2013-01-16T13:32:06Z</dcterms:created>
  <dcterms:modified xsi:type="dcterms:W3CDTF">2013-05-28T09:02:50Z</dcterms:modified>
  <cp:category/>
  <cp:version/>
  <cp:contentType/>
  <cp:contentStatus/>
</cp:coreProperties>
</file>